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d3adc11b3cec03b/Climate_Change/Nicola_Scafetta/Schmidt_comment/"/>
    </mc:Choice>
  </mc:AlternateContent>
  <xr:revisionPtr revIDLastSave="20" documentId="13_ncr:1_{19EF8EAD-8EEF-48EA-A5A9-C6A1830A3DE3}" xr6:coauthVersionLast="47" xr6:coauthVersionMax="47" xr10:uidLastSave="{F69D0BB2-09B3-4398-B018-5EF61874B95F}"/>
  <bookViews>
    <workbookView xWindow="4605" yWindow="1995" windowWidth="22200" windowHeight="13425" firstSheet="1" activeTab="1" xr2:uid="{C24563A4-3300-4DE4-BC1F-9A6C47D9D194}"/>
  </bookViews>
  <sheets>
    <sheet name="Wrong and Right-Calculations" sheetId="2" r:id="rId1"/>
    <sheet name="Scafetta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" l="1"/>
  <c r="C17" i="1"/>
  <c r="B16" i="1"/>
  <c r="F19" i="1"/>
  <c r="F17" i="1" s="1"/>
  <c r="F18" i="1" s="1"/>
  <c r="F16" i="1"/>
  <c r="F15" i="1"/>
  <c r="I16" i="1"/>
  <c r="I15" i="1"/>
  <c r="C18" i="1"/>
  <c r="A5" i="1"/>
  <c r="A6" i="1" s="1"/>
  <c r="A7" i="1" s="1"/>
  <c r="A8" i="1" s="1"/>
  <c r="A9" i="1" s="1"/>
  <c r="A10" i="1" s="1"/>
  <c r="A11" i="1" s="1"/>
  <c r="J57" i="2" l="1"/>
  <c r="J71" i="2"/>
  <c r="I69" i="2"/>
  <c r="C69" i="2"/>
  <c r="J67" i="2"/>
  <c r="J66" i="2"/>
  <c r="J65" i="2"/>
  <c r="J64" i="2"/>
  <c r="J63" i="2"/>
  <c r="J62" i="2"/>
  <c r="J61" i="2"/>
  <c r="J60" i="2"/>
  <c r="J59" i="2"/>
  <c r="J58" i="2"/>
  <c r="I67" i="2"/>
  <c r="I66" i="2"/>
  <c r="I65" i="2"/>
  <c r="I64" i="2"/>
  <c r="I63" i="2"/>
  <c r="I62" i="2"/>
  <c r="I61" i="2"/>
  <c r="I60" i="2"/>
  <c r="I59" i="2"/>
  <c r="I58" i="2"/>
  <c r="I57" i="2"/>
  <c r="F52" i="2"/>
  <c r="C52" i="2"/>
  <c r="F67" i="2"/>
  <c r="F66" i="2"/>
  <c r="F65" i="2"/>
  <c r="F64" i="2"/>
  <c r="F63" i="2"/>
  <c r="F62" i="2"/>
  <c r="F61" i="2"/>
  <c r="F60" i="2"/>
  <c r="F59" i="2"/>
  <c r="F58" i="2"/>
  <c r="F57" i="2"/>
  <c r="F50" i="2"/>
  <c r="F49" i="2"/>
  <c r="F48" i="2"/>
  <c r="F47" i="2"/>
  <c r="F46" i="2"/>
  <c r="F45" i="2"/>
  <c r="F44" i="2"/>
  <c r="F43" i="2"/>
  <c r="F42" i="2"/>
  <c r="F41" i="2"/>
  <c r="F40" i="2"/>
  <c r="C32" i="2"/>
  <c r="C17" i="2"/>
  <c r="D28" i="2" s="1"/>
  <c r="E5" i="1"/>
  <c r="E6" i="1" s="1"/>
  <c r="E7" i="1" s="1"/>
  <c r="E8" i="1" s="1"/>
  <c r="E9" i="1" s="1"/>
  <c r="E10" i="1" s="1"/>
  <c r="E11" i="1" s="1"/>
  <c r="E12" i="1" s="1"/>
  <c r="E13" i="1" s="1"/>
  <c r="E14" i="1" s="1"/>
  <c r="A12" i="1"/>
  <c r="A13" i="1" s="1"/>
  <c r="A14" i="1" s="1"/>
  <c r="D10" i="2" l="1"/>
  <c r="D22" i="2"/>
  <c r="D30" i="2"/>
  <c r="D5" i="2"/>
  <c r="D13" i="2"/>
  <c r="D25" i="2"/>
  <c r="D6" i="2"/>
  <c r="D14" i="2"/>
  <c r="D26" i="2"/>
  <c r="D9" i="2"/>
  <c r="D21" i="2"/>
  <c r="D29" i="2"/>
  <c r="D7" i="2"/>
  <c r="D17" i="2" s="1"/>
  <c r="D11" i="2"/>
  <c r="D15" i="2"/>
  <c r="D23" i="2"/>
  <c r="D27" i="2"/>
  <c r="D8" i="2"/>
  <c r="D12" i="2"/>
  <c r="D20" i="2"/>
  <c r="D24" i="2"/>
  <c r="D32" i="2" l="1"/>
  <c r="D34" i="2"/>
</calcChain>
</file>

<file path=xl/sharedStrings.xml><?xml version="1.0" encoding="utf-8"?>
<sst xmlns="http://schemas.openxmlformats.org/spreadsheetml/2006/main" count="57" uniqueCount="40">
  <si>
    <t>Using HadCRUT5 at https://climexp.knmi.nl/data/iera5_t2m_0-360E_-90-90N_n_a.txt</t>
  </si>
  <si>
    <t>This is what done by Schmidt, which is wrong</t>
  </si>
  <si>
    <t>Time</t>
  </si>
  <si>
    <t>Anomaly (deg C) (anomaly 1961-1990)</t>
  </si>
  <si>
    <t>Anomaly (deg C) (anomaly 1980-1990)</t>
  </si>
  <si>
    <t>using Eqs. 4.9 and 4.14 of Taylor</t>
  </si>
  <si>
    <t>Schmidt does not uses the error of the datapoints</t>
  </si>
  <si>
    <t>but assumes that the interannual variability is random noise</t>
  </si>
  <si>
    <t xml:space="preserve">mean 1980-1990 = </t>
  </si>
  <si>
    <t xml:space="preserve">mean 2011-2021 = </t>
  </si>
  <si>
    <t>Error of the mean  =</t>
  </si>
  <si>
    <t xml:space="preserve"> = is approximated to 0.1</t>
  </si>
  <si>
    <t xml:space="preserve"> according Schmidt</t>
  </si>
  <si>
    <t>This is what must be done using the right equation for the error of the mean</t>
  </si>
  <si>
    <t>It needs the error bars of the datapoints</t>
  </si>
  <si>
    <t>Lower confidence limit (2.5%)</t>
  </si>
  <si>
    <t>Upper confidence limit (97.5%)</t>
  </si>
  <si>
    <t>sigma at 95%</t>
  </si>
  <si>
    <t>It uses eq. 3.47 of Taylor for the error of the mean</t>
  </si>
  <si>
    <t>error of the mean</t>
  </si>
  <si>
    <t>(anomaly 1980-1990)</t>
  </si>
  <si>
    <t>In any case, the real calculation must be done using the temperature ensemble</t>
  </si>
  <si>
    <t>as explained in my paper, which also gives an error of the mean of 0.01</t>
  </si>
  <si>
    <t>Scafetta (Taylor, page 60)</t>
  </si>
  <si>
    <t>Schmidt (eq. 4.9 and 4.14 in Taylor pages 100 &amp; 102, standard deviation of the mean, SDOM)</t>
  </si>
  <si>
    <t>Year</t>
  </si>
  <si>
    <t>Std Dev</t>
  </si>
  <si>
    <t>Average</t>
  </si>
  <si>
    <t>Taylor</t>
  </si>
  <si>
    <t xml:space="preserve">SDOM </t>
  </si>
  <si>
    <t>count</t>
  </si>
  <si>
    <t>SDOM (95%)*</t>
  </si>
  <si>
    <t>Count</t>
  </si>
  <si>
    <t>* ERA5 is published without confidence intervals, these values are taken from HadCRUT5 (2.5% or 2.5 and 97.5%)</t>
  </si>
  <si>
    <t>*Multiply by 1.96 to get to 95% uncertainty</t>
  </si>
  <si>
    <t>error_mean</t>
  </si>
  <si>
    <t>error (95%)*</t>
  </si>
  <si>
    <t>ERA5-T2m values 2011-2021-(1980-1990)</t>
  </si>
  <si>
    <t>ERA5-T2m values 2011-2021 - (1980-1990)</t>
  </si>
  <si>
    <t>Baselined to the 1980-1990 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</si>
</sst>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164" fontId="0" fillId="0" borderId="5" xfId="0" applyNumberFormat="1" applyBorder="1"/>
    <xf numFmtId="0" fontId="1" fillId="0" borderId="5" xfId="0" applyFont="1" applyBorder="1" applyAlignment="1">
      <alignment horizontal="center" vertical="center"/>
    </xf>
    <xf numFmtId="0" fontId="1" fillId="0" borderId="5" xfId="0" applyFont="1" applyBorder="1"/>
    <xf numFmtId="0" fontId="1" fillId="0" borderId="4" xfId="0" applyFont="1" applyBorder="1" applyAlignment="1">
      <alignment horizontal="center" vertical="center"/>
    </xf>
    <xf numFmtId="0" fontId="1" fillId="0" borderId="4" xfId="0" applyFont="1" applyBorder="1"/>
    <xf numFmtId="164" fontId="1" fillId="0" borderId="5" xfId="0" applyNumberFormat="1" applyFont="1" applyBorder="1"/>
    <xf numFmtId="0" fontId="1" fillId="0" borderId="5" xfId="0" applyFont="1" applyBorder="1" applyAlignment="1">
      <alignment horizontal="center" vertical="center" wrapText="1"/>
    </xf>
    <xf numFmtId="164" fontId="0" fillId="0" borderId="6" xfId="0" applyNumberFormat="1" applyBorder="1"/>
    <xf numFmtId="164" fontId="1" fillId="0" borderId="6" xfId="0" applyNumberFormat="1" applyFont="1" applyBorder="1"/>
    <xf numFmtId="0" fontId="1" fillId="0" borderId="7" xfId="0" applyFont="1" applyBorder="1"/>
    <xf numFmtId="164" fontId="0" fillId="0" borderId="0" xfId="0" applyNumberFormat="1"/>
    <xf numFmtId="164" fontId="0" fillId="0" borderId="9" xfId="0" applyNumberFormat="1" applyBorder="1"/>
    <xf numFmtId="164" fontId="1" fillId="0" borderId="5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/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6" xfId="0" applyBorder="1"/>
    <xf numFmtId="164" fontId="1" fillId="0" borderId="4" xfId="0" applyNumberFormat="1" applyFont="1" applyBorder="1"/>
    <xf numFmtId="0" fontId="1" fillId="0" borderId="9" xfId="0" applyFont="1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Comparing 1980-1990 &amp; 2011-2021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2011-2021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Scafetta!$A$4:$A$14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xVal>
          <c:yVal>
            <c:numRef>
              <c:f>Scafetta!$B$4:$B$14</c:f>
              <c:numCache>
                <c:formatCode>0.000</c:formatCode>
                <c:ptCount val="11"/>
                <c:pt idx="0">
                  <c:v>0.32962045454538708</c:v>
                </c:pt>
                <c:pt idx="1">
                  <c:v>0.38076212121204378</c:v>
                </c:pt>
                <c:pt idx="2">
                  <c:v>0.40801212121204361</c:v>
                </c:pt>
                <c:pt idx="3">
                  <c:v>0.44717878787870308</c:v>
                </c:pt>
                <c:pt idx="4">
                  <c:v>0.59655378787869984</c:v>
                </c:pt>
                <c:pt idx="5">
                  <c:v>0.78014545454537654</c:v>
                </c:pt>
                <c:pt idx="6">
                  <c:v>0.68461212121204562</c:v>
                </c:pt>
                <c:pt idx="7">
                  <c:v>0.60485378787871014</c:v>
                </c:pt>
                <c:pt idx="8">
                  <c:v>0.7401787878787095</c:v>
                </c:pt>
                <c:pt idx="9">
                  <c:v>0.77312045454536837</c:v>
                </c:pt>
                <c:pt idx="10">
                  <c:v>0.61465378787870384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DD0-45B1-AAD2-53175252F552}"/>
            </c:ext>
          </c:extLst>
        </c:ser>
        <c:ser>
          <c:idx val="1"/>
          <c:order val="1"/>
          <c:tx>
            <c:v>1980-1990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Scafetta!$E$4:$E$14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xVal>
          <c:yVal>
            <c:numRef>
              <c:f>Scafetta!$I$4:$I$14</c:f>
              <c:numCache>
                <c:formatCode>0.000</c:formatCode>
                <c:ptCount val="11"/>
                <c:pt idx="0">
                  <c:v>4.3153787878703533E-2</c:v>
                </c:pt>
                <c:pt idx="1">
                  <c:v>7.6562121212044573E-2</c:v>
                </c:pt>
                <c:pt idx="2">
                  <c:v>-0.12272954545463222</c:v>
                </c:pt>
                <c:pt idx="3">
                  <c:v>7.2137121212037414E-2</c:v>
                </c:pt>
                <c:pt idx="4">
                  <c:v>-0.14052121212129501</c:v>
                </c:pt>
                <c:pt idx="5">
                  <c:v>-0.1808628787879627</c:v>
                </c:pt>
                <c:pt idx="6">
                  <c:v>-9.2079545454637923E-2</c:v>
                </c:pt>
                <c:pt idx="7">
                  <c:v>6.3278787878701337E-2</c:v>
                </c:pt>
                <c:pt idx="8">
                  <c:v>9.5437121212038775E-2</c:v>
                </c:pt>
                <c:pt idx="9">
                  <c:v>-2.2879545454623933E-2</c:v>
                </c:pt>
                <c:pt idx="10">
                  <c:v>0.20850378787870719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DD0-45B1-AAD2-53175252F5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6062607"/>
        <c:axId val="23182480"/>
      </c:scatterChart>
      <c:valAx>
        <c:axId val="21060626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182480"/>
        <c:crossesAt val="-0.2"/>
        <c:crossBetween val="midCat"/>
      </c:valAx>
      <c:valAx>
        <c:axId val="23182480"/>
        <c:scaling>
          <c:orientation val="minMax"/>
          <c:min val="-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Global</a:t>
                </a:r>
                <a:r>
                  <a:rPr lang="en-US" baseline="0"/>
                  <a:t> Annual Avg. Temp </a:t>
                </a:r>
                <a:r>
                  <a:rPr lang="en-US" baseline="0"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rPr>
                  <a:t>°C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60626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0</xdr:row>
      <xdr:rowOff>214311</xdr:rowOff>
    </xdr:from>
    <xdr:to>
      <xdr:col>19</xdr:col>
      <xdr:colOff>0</xdr:colOff>
      <xdr:row>18</xdr:row>
      <xdr:rowOff>142874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6A93EC-CB17-67B1-5D94-1B7600DEE2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1EE50-C5C0-47C5-9C37-C7ED21DC05C9}">
  <dimension ref="A1:J73"/>
  <sheetViews>
    <sheetView topLeftCell="B1" workbookViewId="0">
      <selection activeCell="I52" sqref="I52"/>
    </sheetView>
  </sheetViews>
  <sheetFormatPr defaultRowHeight="15" x14ac:dyDescent="0.25"/>
  <cols>
    <col min="1" max="1" width="77.28515625" bestFit="1" customWidth="1"/>
    <col min="2" max="2" width="17.28515625" bestFit="1" customWidth="1"/>
    <col min="3" max="4" width="35" bestFit="1" customWidth="1"/>
    <col min="5" max="5" width="28.85546875" bestFit="1" customWidth="1"/>
    <col min="8" max="8" width="17.28515625" bestFit="1" customWidth="1"/>
    <col min="9" max="9" width="19.42578125" bestFit="1" customWidth="1"/>
  </cols>
  <sheetData>
    <row r="1" spans="1:4" x14ac:dyDescent="0.25">
      <c r="A1" t="s">
        <v>0</v>
      </c>
    </row>
    <row r="4" spans="1:4" x14ac:dyDescent="0.25">
      <c r="A4" t="s">
        <v>1</v>
      </c>
      <c r="B4" t="s">
        <v>2</v>
      </c>
      <c r="C4" t="s">
        <v>3</v>
      </c>
      <c r="D4" t="s">
        <v>4</v>
      </c>
    </row>
    <row r="5" spans="1:4" x14ac:dyDescent="0.25">
      <c r="A5" t="s">
        <v>5</v>
      </c>
      <c r="B5">
        <v>1980</v>
      </c>
      <c r="C5">
        <v>0.19607206999999999</v>
      </c>
      <c r="D5">
        <f>C5-C$17</f>
        <v>1.7654035636363613E-2</v>
      </c>
    </row>
    <row r="6" spans="1:4" x14ac:dyDescent="0.25">
      <c r="B6">
        <v>1981</v>
      </c>
      <c r="C6">
        <v>0.25001203999999999</v>
      </c>
      <c r="D6">
        <f t="shared" ref="D6:D15" si="0">C6-C$17</f>
        <v>7.1594005636363617E-2</v>
      </c>
    </row>
    <row r="7" spans="1:4" x14ac:dyDescent="0.25">
      <c r="A7" t="s">
        <v>6</v>
      </c>
      <c r="B7">
        <v>1982</v>
      </c>
      <c r="C7">
        <v>3.4263328000000003E-2</v>
      </c>
      <c r="D7">
        <f t="shared" si="0"/>
        <v>-0.14415470636363636</v>
      </c>
    </row>
    <row r="8" spans="1:4" x14ac:dyDescent="0.25">
      <c r="A8" t="s">
        <v>7</v>
      </c>
      <c r="B8">
        <v>1983</v>
      </c>
      <c r="C8">
        <v>0.22383860999999999</v>
      </c>
      <c r="D8">
        <f t="shared" si="0"/>
        <v>4.5420575636363619E-2</v>
      </c>
    </row>
    <row r="9" spans="1:4" x14ac:dyDescent="0.25">
      <c r="B9">
        <v>1984</v>
      </c>
      <c r="C9">
        <v>4.8004709999999999E-2</v>
      </c>
      <c r="D9">
        <f t="shared" si="0"/>
        <v>-0.13041332436363637</v>
      </c>
    </row>
    <row r="10" spans="1:4" x14ac:dyDescent="0.25">
      <c r="B10">
        <v>1985</v>
      </c>
      <c r="C10">
        <v>4.9729780000000001E-2</v>
      </c>
      <c r="D10">
        <f t="shared" si="0"/>
        <v>-0.12868825436363637</v>
      </c>
    </row>
    <row r="11" spans="1:4" x14ac:dyDescent="0.25">
      <c r="B11">
        <v>1986</v>
      </c>
      <c r="C11">
        <v>9.5686969999999996E-2</v>
      </c>
      <c r="D11">
        <f t="shared" si="0"/>
        <v>-8.2731064363636378E-2</v>
      </c>
    </row>
    <row r="12" spans="1:4" x14ac:dyDescent="0.25">
      <c r="B12">
        <v>1987</v>
      </c>
      <c r="C12">
        <v>0.2430264</v>
      </c>
      <c r="D12">
        <f t="shared" si="0"/>
        <v>6.4608365636363629E-2</v>
      </c>
    </row>
    <row r="13" spans="1:4" x14ac:dyDescent="0.25">
      <c r="B13">
        <v>1988</v>
      </c>
      <c r="C13">
        <v>0.28215172999999999</v>
      </c>
      <c r="D13">
        <f t="shared" si="0"/>
        <v>0.10373369563636362</v>
      </c>
    </row>
    <row r="14" spans="1:4" x14ac:dyDescent="0.25">
      <c r="B14">
        <v>1989</v>
      </c>
      <c r="C14">
        <v>0.17925026999999999</v>
      </c>
      <c r="D14">
        <f t="shared" si="0"/>
        <v>8.3223563636361519E-4</v>
      </c>
    </row>
    <row r="15" spans="1:4" x14ac:dyDescent="0.25">
      <c r="B15">
        <v>1990</v>
      </c>
      <c r="C15">
        <v>0.36056247000000002</v>
      </c>
      <c r="D15">
        <f t="shared" si="0"/>
        <v>0.18214443563636365</v>
      </c>
    </row>
    <row r="17" spans="2:4" x14ac:dyDescent="0.25">
      <c r="B17" t="s">
        <v>8</v>
      </c>
      <c r="C17">
        <f>AVERAGE(C5:C15)</f>
        <v>0.17841803436363637</v>
      </c>
      <c r="D17">
        <f>AVERAGE(D5:D15)</f>
        <v>0</v>
      </c>
    </row>
    <row r="20" spans="2:4" x14ac:dyDescent="0.25">
      <c r="B20">
        <v>2011</v>
      </c>
      <c r="C20">
        <v>0.53769772999999998</v>
      </c>
      <c r="D20">
        <f t="shared" ref="D20:D30" si="1">C20-C$17</f>
        <v>0.35927969563636364</v>
      </c>
    </row>
    <row r="21" spans="2:4" x14ac:dyDescent="0.25">
      <c r="B21">
        <v>2012</v>
      </c>
      <c r="C21">
        <v>0.57760710000000004</v>
      </c>
      <c r="D21">
        <f t="shared" si="1"/>
        <v>0.39918906563636369</v>
      </c>
    </row>
    <row r="22" spans="2:4" x14ac:dyDescent="0.25">
      <c r="B22">
        <v>2013</v>
      </c>
      <c r="C22">
        <v>0.6235754</v>
      </c>
      <c r="D22">
        <f t="shared" si="1"/>
        <v>0.44515736563636366</v>
      </c>
    </row>
    <row r="23" spans="2:4" x14ac:dyDescent="0.25">
      <c r="B23">
        <v>2014</v>
      </c>
      <c r="C23">
        <v>0.67287165000000004</v>
      </c>
      <c r="D23">
        <f t="shared" si="1"/>
        <v>0.4944536156363637</v>
      </c>
    </row>
    <row r="24" spans="2:4" x14ac:dyDescent="0.25">
      <c r="B24">
        <v>2015</v>
      </c>
      <c r="C24">
        <v>0.82511436999999999</v>
      </c>
      <c r="D24">
        <f t="shared" si="1"/>
        <v>0.64669633563636364</v>
      </c>
    </row>
    <row r="25" spans="2:4" x14ac:dyDescent="0.25">
      <c r="B25">
        <v>2016</v>
      </c>
      <c r="C25">
        <v>0.93292713000000005</v>
      </c>
      <c r="D25">
        <f t="shared" si="1"/>
        <v>0.7545090956363637</v>
      </c>
    </row>
    <row r="26" spans="2:4" x14ac:dyDescent="0.25">
      <c r="B26">
        <v>2017</v>
      </c>
      <c r="C26">
        <v>0.84517425000000002</v>
      </c>
      <c r="D26">
        <f t="shared" si="1"/>
        <v>0.66675621563636367</v>
      </c>
    </row>
    <row r="27" spans="2:4" x14ac:dyDescent="0.25">
      <c r="B27">
        <v>2018</v>
      </c>
      <c r="C27">
        <v>0.76265400000000005</v>
      </c>
      <c r="D27">
        <f t="shared" si="1"/>
        <v>0.58423596563636371</v>
      </c>
    </row>
    <row r="28" spans="2:4" x14ac:dyDescent="0.25">
      <c r="B28">
        <v>2019</v>
      </c>
      <c r="C28">
        <v>0.89107259999999999</v>
      </c>
      <c r="D28">
        <f t="shared" si="1"/>
        <v>0.71265456563636365</v>
      </c>
    </row>
    <row r="29" spans="2:4" x14ac:dyDescent="0.25">
      <c r="B29">
        <v>2020</v>
      </c>
      <c r="C29">
        <v>0.9227938</v>
      </c>
      <c r="D29">
        <f t="shared" si="1"/>
        <v>0.74437576563636365</v>
      </c>
    </row>
    <row r="30" spans="2:4" x14ac:dyDescent="0.25">
      <c r="B30">
        <v>2021</v>
      </c>
      <c r="C30">
        <v>0.76185590000000003</v>
      </c>
      <c r="D30">
        <f t="shared" si="1"/>
        <v>0.58343786563636368</v>
      </c>
    </row>
    <row r="32" spans="2:4" x14ac:dyDescent="0.25">
      <c r="B32" t="s">
        <v>9</v>
      </c>
      <c r="C32">
        <f>AVERAGE(C20:C30)</f>
        <v>0.75939490272727284</v>
      </c>
      <c r="D32">
        <f>AVERAGE(D20:D30)</f>
        <v>0.58097686836363638</v>
      </c>
    </row>
    <row r="34" spans="1:6" x14ac:dyDescent="0.25">
      <c r="B34" t="s">
        <v>10</v>
      </c>
      <c r="D34">
        <f>1.96*STDEV(D20:D30)/11^0.5</f>
        <v>8.2306237424460624E-2</v>
      </c>
      <c r="E34" t="s">
        <v>11</v>
      </c>
    </row>
    <row r="35" spans="1:6" x14ac:dyDescent="0.25">
      <c r="B35" t="s">
        <v>12</v>
      </c>
    </row>
    <row r="37" spans="1:6" x14ac:dyDescent="0.25">
      <c r="A37" t="s">
        <v>13</v>
      </c>
    </row>
    <row r="38" spans="1:6" x14ac:dyDescent="0.25">
      <c r="A38" t="s">
        <v>14</v>
      </c>
    </row>
    <row r="39" spans="1:6" x14ac:dyDescent="0.25">
      <c r="B39" t="s">
        <v>2</v>
      </c>
      <c r="C39" t="s">
        <v>3</v>
      </c>
      <c r="D39" t="s">
        <v>15</v>
      </c>
      <c r="E39" t="s">
        <v>16</v>
      </c>
      <c r="F39" t="s">
        <v>17</v>
      </c>
    </row>
    <row r="40" spans="1:6" x14ac:dyDescent="0.25">
      <c r="A40" t="s">
        <v>18</v>
      </c>
      <c r="B40">
        <v>1980</v>
      </c>
      <c r="C40">
        <v>0.19607206999999999</v>
      </c>
      <c r="D40">
        <v>0.162804</v>
      </c>
      <c r="E40">
        <v>0.22934014</v>
      </c>
      <c r="F40">
        <f>(E40-D40)/2</f>
        <v>3.3268069999999997E-2</v>
      </c>
    </row>
    <row r="41" spans="1:6" x14ac:dyDescent="0.25">
      <c r="B41">
        <v>1981</v>
      </c>
      <c r="C41">
        <v>0.25001203999999999</v>
      </c>
      <c r="D41">
        <v>0.21939126</v>
      </c>
      <c r="E41">
        <v>0.28063282000000001</v>
      </c>
      <c r="F41">
        <f t="shared" ref="F41:F50" si="2">(E41-D41)/2</f>
        <v>3.062078E-2</v>
      </c>
    </row>
    <row r="42" spans="1:6" x14ac:dyDescent="0.25">
      <c r="B42">
        <v>1982</v>
      </c>
      <c r="C42">
        <v>3.4263328000000003E-2</v>
      </c>
      <c r="D42">
        <v>-5.1046650000000004E-3</v>
      </c>
      <c r="E42">
        <v>7.363132E-2</v>
      </c>
      <c r="F42">
        <f t="shared" si="2"/>
        <v>3.9367992499999997E-2</v>
      </c>
    </row>
    <row r="43" spans="1:6" x14ac:dyDescent="0.25">
      <c r="B43">
        <v>1983</v>
      </c>
      <c r="C43">
        <v>0.22383860999999999</v>
      </c>
      <c r="D43">
        <v>0.18807402000000001</v>
      </c>
      <c r="E43">
        <v>0.25960319999999998</v>
      </c>
      <c r="F43">
        <f t="shared" si="2"/>
        <v>3.5764589999999985E-2</v>
      </c>
    </row>
    <row r="44" spans="1:6" x14ac:dyDescent="0.25">
      <c r="B44">
        <v>1984</v>
      </c>
      <c r="C44">
        <v>4.8004709999999999E-2</v>
      </c>
      <c r="D44">
        <v>1.1560736E-2</v>
      </c>
      <c r="E44">
        <v>8.4448690000000007E-2</v>
      </c>
      <c r="F44">
        <f t="shared" si="2"/>
        <v>3.6443977000000002E-2</v>
      </c>
    </row>
    <row r="45" spans="1:6" x14ac:dyDescent="0.25">
      <c r="B45">
        <v>1985</v>
      </c>
      <c r="C45">
        <v>4.9729780000000001E-2</v>
      </c>
      <c r="D45">
        <v>1.5663471000000002E-2</v>
      </c>
      <c r="E45">
        <v>8.3796090000000004E-2</v>
      </c>
      <c r="F45">
        <f t="shared" si="2"/>
        <v>3.4066309500000003E-2</v>
      </c>
    </row>
    <row r="46" spans="1:6" x14ac:dyDescent="0.25">
      <c r="B46">
        <v>1986</v>
      </c>
      <c r="C46">
        <v>9.5686969999999996E-2</v>
      </c>
      <c r="D46">
        <v>6.4408000000000007E-2</v>
      </c>
      <c r="E46">
        <v>0.12696594999999999</v>
      </c>
      <c r="F46">
        <f t="shared" si="2"/>
        <v>3.1278974999999994E-2</v>
      </c>
    </row>
    <row r="47" spans="1:6" x14ac:dyDescent="0.25">
      <c r="B47">
        <v>1987</v>
      </c>
      <c r="C47">
        <v>0.2430264</v>
      </c>
      <c r="D47">
        <v>0.21218551999999999</v>
      </c>
      <c r="E47">
        <v>0.27386727999999999</v>
      </c>
      <c r="F47">
        <f t="shared" si="2"/>
        <v>3.0840880000000001E-2</v>
      </c>
    </row>
    <row r="48" spans="1:6" x14ac:dyDescent="0.25">
      <c r="B48">
        <v>1988</v>
      </c>
      <c r="C48">
        <v>0.28215172999999999</v>
      </c>
      <c r="D48">
        <v>0.24703530000000001</v>
      </c>
      <c r="E48">
        <v>0.31726816000000002</v>
      </c>
      <c r="F48">
        <f t="shared" si="2"/>
        <v>3.5116430000000004E-2</v>
      </c>
    </row>
    <row r="49" spans="2:10" x14ac:dyDescent="0.25">
      <c r="B49">
        <v>1989</v>
      </c>
      <c r="C49">
        <v>0.17925026999999999</v>
      </c>
      <c r="D49">
        <v>0.14449838000000001</v>
      </c>
      <c r="E49">
        <v>0.21400215</v>
      </c>
      <c r="F49">
        <f t="shared" si="2"/>
        <v>3.4751884999999996E-2</v>
      </c>
    </row>
    <row r="50" spans="2:10" x14ac:dyDescent="0.25">
      <c r="B50">
        <v>1990</v>
      </c>
      <c r="C50">
        <v>0.36056247000000002</v>
      </c>
      <c r="D50">
        <v>0.32455226999999998</v>
      </c>
      <c r="E50">
        <v>0.39657268000000001</v>
      </c>
      <c r="F50">
        <f t="shared" si="2"/>
        <v>3.6010205000000017E-2</v>
      </c>
    </row>
    <row r="52" spans="2:10" x14ac:dyDescent="0.25">
      <c r="B52" t="s">
        <v>8</v>
      </c>
      <c r="C52">
        <f>AVERAGE(C40:C50)</f>
        <v>0.17841803436363637</v>
      </c>
      <c r="E52" t="s">
        <v>19</v>
      </c>
      <c r="F52">
        <f>AVERAGE(F40:F50)/11^0.5</f>
        <v>1.0348146023682683E-2</v>
      </c>
    </row>
    <row r="56" spans="2:10" x14ac:dyDescent="0.25">
      <c r="B56" t="s">
        <v>2</v>
      </c>
      <c r="C56" t="s">
        <v>3</v>
      </c>
      <c r="D56" t="s">
        <v>15</v>
      </c>
      <c r="E56" t="s">
        <v>16</v>
      </c>
      <c r="F56" t="s">
        <v>17</v>
      </c>
      <c r="H56" t="s">
        <v>2</v>
      </c>
      <c r="I56" t="s">
        <v>20</v>
      </c>
      <c r="J56" t="s">
        <v>17</v>
      </c>
    </row>
    <row r="57" spans="2:10" x14ac:dyDescent="0.25">
      <c r="B57">
        <v>2011</v>
      </c>
      <c r="C57">
        <v>0.53769772999999998</v>
      </c>
      <c r="D57">
        <v>0.50600120000000004</v>
      </c>
      <c r="E57">
        <v>0.56939430000000002</v>
      </c>
      <c r="F57">
        <f t="shared" ref="F57:F67" si="3">(E57-D57)/2</f>
        <v>3.169654999999999E-2</v>
      </c>
      <c r="H57">
        <v>2011</v>
      </c>
      <c r="I57">
        <f>C57-C$52</f>
        <v>0.35927969563636364</v>
      </c>
      <c r="J57">
        <f>(F57^2+F$52^2)^0.5</f>
        <v>3.3342996386497105E-2</v>
      </c>
    </row>
    <row r="58" spans="2:10" x14ac:dyDescent="0.25">
      <c r="B58">
        <v>2012</v>
      </c>
      <c r="C58">
        <v>0.57760710000000004</v>
      </c>
      <c r="D58">
        <v>0.54485530000000004</v>
      </c>
      <c r="E58">
        <v>0.61035890000000004</v>
      </c>
      <c r="F58">
        <f t="shared" si="3"/>
        <v>3.2751799999999998E-2</v>
      </c>
      <c r="H58">
        <v>2012</v>
      </c>
      <c r="I58">
        <f t="shared" ref="I58:I67" si="4">C58-C$52</f>
        <v>0.39918906563636369</v>
      </c>
      <c r="J58">
        <f t="shared" ref="J58:J67" si="5">(F58^2+F$52^2)^0.5</f>
        <v>3.43477004960661E-2</v>
      </c>
    </row>
    <row r="59" spans="2:10" x14ac:dyDescent="0.25">
      <c r="B59">
        <v>2013</v>
      </c>
      <c r="C59">
        <v>0.6235754</v>
      </c>
      <c r="D59">
        <v>0.5884838</v>
      </c>
      <c r="E59">
        <v>0.65866690000000006</v>
      </c>
      <c r="F59">
        <f t="shared" si="3"/>
        <v>3.5091550000000027E-2</v>
      </c>
      <c r="H59">
        <v>2013</v>
      </c>
      <c r="I59">
        <f t="shared" si="4"/>
        <v>0.44515736563636366</v>
      </c>
      <c r="J59">
        <f t="shared" si="5"/>
        <v>3.6585530029370379E-2</v>
      </c>
    </row>
    <row r="60" spans="2:10" x14ac:dyDescent="0.25">
      <c r="B60">
        <v>2014</v>
      </c>
      <c r="C60">
        <v>0.67287165000000004</v>
      </c>
      <c r="D60">
        <v>0.63890486999999996</v>
      </c>
      <c r="E60">
        <v>0.70683839999999998</v>
      </c>
      <c r="F60">
        <f t="shared" si="3"/>
        <v>3.396676500000001E-2</v>
      </c>
      <c r="H60">
        <v>2014</v>
      </c>
      <c r="I60">
        <f t="shared" si="4"/>
        <v>0.4944536156363637</v>
      </c>
      <c r="J60">
        <f t="shared" si="5"/>
        <v>3.55081011980743E-2</v>
      </c>
    </row>
    <row r="61" spans="2:10" x14ac:dyDescent="0.25">
      <c r="B61">
        <v>2015</v>
      </c>
      <c r="C61">
        <v>0.82511436999999999</v>
      </c>
      <c r="D61">
        <v>0.79128706000000004</v>
      </c>
      <c r="E61">
        <v>0.85894170000000003</v>
      </c>
      <c r="F61">
        <f t="shared" si="3"/>
        <v>3.3827319999999994E-2</v>
      </c>
      <c r="H61">
        <v>2015</v>
      </c>
      <c r="I61">
        <f t="shared" si="4"/>
        <v>0.64669633563636364</v>
      </c>
      <c r="J61">
        <f t="shared" si="5"/>
        <v>3.5374732571566661E-2</v>
      </c>
    </row>
    <row r="62" spans="2:10" x14ac:dyDescent="0.25">
      <c r="B62">
        <v>2016</v>
      </c>
      <c r="C62">
        <v>0.93292713000000005</v>
      </c>
      <c r="D62">
        <v>0.90176356000000002</v>
      </c>
      <c r="E62">
        <v>0.96409065000000005</v>
      </c>
      <c r="F62">
        <f t="shared" si="3"/>
        <v>3.1163545000000015E-2</v>
      </c>
      <c r="H62">
        <v>2016</v>
      </c>
      <c r="I62">
        <f t="shared" si="4"/>
        <v>0.7545090956363637</v>
      </c>
      <c r="J62">
        <f t="shared" si="5"/>
        <v>3.2836727350551938E-2</v>
      </c>
    </row>
    <row r="63" spans="2:10" x14ac:dyDescent="0.25">
      <c r="B63">
        <v>2017</v>
      </c>
      <c r="C63">
        <v>0.84517425000000002</v>
      </c>
      <c r="D63">
        <v>0.81477474999999999</v>
      </c>
      <c r="E63">
        <v>0.87557375000000004</v>
      </c>
      <c r="F63">
        <f t="shared" si="3"/>
        <v>3.0399500000000024E-2</v>
      </c>
      <c r="H63">
        <v>2017</v>
      </c>
      <c r="I63">
        <f t="shared" si="4"/>
        <v>0.66675621563636367</v>
      </c>
      <c r="J63">
        <f t="shared" si="5"/>
        <v>3.2112516662159342E-2</v>
      </c>
    </row>
    <row r="64" spans="2:10" x14ac:dyDescent="0.25">
      <c r="B64">
        <v>2018</v>
      </c>
      <c r="C64">
        <v>0.76265400000000005</v>
      </c>
      <c r="D64">
        <v>0.73105200000000004</v>
      </c>
      <c r="E64">
        <v>0.79425603</v>
      </c>
      <c r="F64">
        <f t="shared" si="3"/>
        <v>3.1602014999999983E-2</v>
      </c>
      <c r="H64">
        <v>2018</v>
      </c>
      <c r="I64">
        <f t="shared" si="4"/>
        <v>0.58423596563636371</v>
      </c>
      <c r="J64">
        <f t="shared" si="5"/>
        <v>3.3253142380648533E-2</v>
      </c>
    </row>
    <row r="65" spans="1:10" x14ac:dyDescent="0.25">
      <c r="B65">
        <v>2019</v>
      </c>
      <c r="C65">
        <v>0.89107259999999999</v>
      </c>
      <c r="D65">
        <v>0.85678726000000005</v>
      </c>
      <c r="E65">
        <v>0.92535794000000005</v>
      </c>
      <c r="F65">
        <f t="shared" si="3"/>
        <v>3.4285339999999997E-2</v>
      </c>
      <c r="H65">
        <v>2019</v>
      </c>
      <c r="I65">
        <f t="shared" si="4"/>
        <v>0.71265456563636365</v>
      </c>
      <c r="J65">
        <f t="shared" si="5"/>
        <v>3.5812967833496565E-2</v>
      </c>
    </row>
    <row r="66" spans="1:10" x14ac:dyDescent="0.25">
      <c r="B66">
        <v>2020</v>
      </c>
      <c r="C66">
        <v>0.9227938</v>
      </c>
      <c r="D66">
        <v>0.88821209999999995</v>
      </c>
      <c r="E66">
        <v>0.95737550000000005</v>
      </c>
      <c r="F66">
        <f t="shared" si="3"/>
        <v>3.4581700000000049E-2</v>
      </c>
      <c r="H66">
        <v>2020</v>
      </c>
      <c r="I66">
        <f t="shared" si="4"/>
        <v>0.74437576563636365</v>
      </c>
      <c r="J66">
        <f t="shared" si="5"/>
        <v>3.6096787959837409E-2</v>
      </c>
    </row>
    <row r="67" spans="1:10" x14ac:dyDescent="0.25">
      <c r="B67">
        <v>2021</v>
      </c>
      <c r="C67">
        <v>0.76185590000000003</v>
      </c>
      <c r="D67">
        <v>0.72544335999999998</v>
      </c>
      <c r="E67">
        <v>0.79826843999999997</v>
      </c>
      <c r="F67">
        <f t="shared" si="3"/>
        <v>3.6412539999999993E-2</v>
      </c>
      <c r="H67">
        <v>2021</v>
      </c>
      <c r="I67">
        <f t="shared" si="4"/>
        <v>0.58343786563636368</v>
      </c>
      <c r="J67">
        <f t="shared" si="5"/>
        <v>3.7854421081018517E-2</v>
      </c>
    </row>
    <row r="69" spans="1:10" x14ac:dyDescent="0.25">
      <c r="B69" t="s">
        <v>9</v>
      </c>
      <c r="C69">
        <f>AVERAGE(C57:C67)</f>
        <v>0.75939490272727284</v>
      </c>
      <c r="H69" t="s">
        <v>9</v>
      </c>
      <c r="I69">
        <f>AVERAGE(I57:I67)</f>
        <v>0.58097686836363638</v>
      </c>
    </row>
    <row r="71" spans="1:10" x14ac:dyDescent="0.25">
      <c r="H71" t="s">
        <v>19</v>
      </c>
      <c r="J71">
        <f>AVERAGE(J57:J67)/11^0.5</f>
        <v>1.0501520183558556E-2</v>
      </c>
    </row>
    <row r="72" spans="1:10" x14ac:dyDescent="0.25">
      <c r="A72" t="s">
        <v>21</v>
      </c>
    </row>
    <row r="73" spans="1:10" x14ac:dyDescent="0.25">
      <c r="A73" t="s">
        <v>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E90B6-3112-4796-8E96-256E175AE71B}">
  <dimension ref="A1:I20"/>
  <sheetViews>
    <sheetView tabSelected="1" workbookViewId="0">
      <selection activeCell="N20" sqref="N20"/>
    </sheetView>
  </sheetViews>
  <sheetFormatPr defaultRowHeight="15" x14ac:dyDescent="0.25"/>
  <cols>
    <col min="2" max="2" width="11.42578125" style="15" bestFit="1" customWidth="1"/>
    <col min="3" max="3" width="11.42578125" style="15" customWidth="1"/>
    <col min="5" max="5" width="13.28515625" customWidth="1"/>
    <col min="6" max="6" width="10.140625" customWidth="1"/>
    <col min="7" max="7" width="10.7109375" customWidth="1"/>
    <col min="9" max="9" width="9.85546875" style="15" customWidth="1"/>
  </cols>
  <sheetData>
    <row r="1" spans="1:9" ht="29.25" customHeight="1" thickTop="1" x14ac:dyDescent="0.25">
      <c r="A1" s="32" t="s">
        <v>23</v>
      </c>
      <c r="B1" s="33"/>
      <c r="C1" s="34"/>
      <c r="E1" s="29" t="s">
        <v>24</v>
      </c>
      <c r="F1" s="30"/>
      <c r="G1" s="30"/>
      <c r="H1" s="30"/>
      <c r="I1" s="31"/>
    </row>
    <row r="2" spans="1:9" ht="30" customHeight="1" x14ac:dyDescent="0.25">
      <c r="A2" s="35" t="s">
        <v>38</v>
      </c>
      <c r="B2" s="36"/>
      <c r="C2" s="37"/>
      <c r="E2" s="24" t="s">
        <v>37</v>
      </c>
      <c r="F2" s="25"/>
      <c r="G2" s="25"/>
      <c r="H2" s="25"/>
      <c r="I2" s="26"/>
    </row>
    <row r="3" spans="1:9" ht="60" x14ac:dyDescent="0.25">
      <c r="A3" s="8" t="s">
        <v>25</v>
      </c>
      <c r="B3" s="17" t="s">
        <v>39</v>
      </c>
      <c r="C3" s="20" t="s">
        <v>36</v>
      </c>
      <c r="E3" s="8" t="s">
        <v>25</v>
      </c>
      <c r="F3" s="11" t="s">
        <v>39</v>
      </c>
      <c r="G3" s="11"/>
      <c r="H3" s="6"/>
      <c r="I3" s="19" t="s">
        <v>39</v>
      </c>
    </row>
    <row r="4" spans="1:9" x14ac:dyDescent="0.25">
      <c r="A4" s="1">
        <v>2011</v>
      </c>
      <c r="B4" s="5">
        <v>0.32962045454538708</v>
      </c>
      <c r="C4" s="21">
        <v>3.2000000000000001E-2</v>
      </c>
      <c r="E4" s="1">
        <v>2011</v>
      </c>
      <c r="F4" s="5">
        <v>0.32962045454538708</v>
      </c>
      <c r="G4" s="5"/>
      <c r="H4" s="2">
        <v>1980</v>
      </c>
      <c r="I4" s="12">
        <v>4.3153787878703533E-2</v>
      </c>
    </row>
    <row r="5" spans="1:9" x14ac:dyDescent="0.25">
      <c r="A5" s="1">
        <f>A4+1</f>
        <v>2012</v>
      </c>
      <c r="B5" s="5">
        <v>0.38076212121204378</v>
      </c>
      <c r="C5" s="21">
        <v>3.3000000000000002E-2</v>
      </c>
      <c r="E5" s="1">
        <f>E4+1</f>
        <v>2012</v>
      </c>
      <c r="F5" s="5">
        <v>0.38076212121204378</v>
      </c>
      <c r="G5" s="5"/>
      <c r="H5" s="2">
        <v>1981</v>
      </c>
      <c r="I5" s="12">
        <v>7.6562121212044573E-2</v>
      </c>
    </row>
    <row r="6" spans="1:9" x14ac:dyDescent="0.25">
      <c r="A6" s="1">
        <f t="shared" ref="A6:A14" si="0">A5+1</f>
        <v>2013</v>
      </c>
      <c r="B6" s="5">
        <v>0.40801212121204361</v>
      </c>
      <c r="C6" s="21">
        <v>3.5000000000000003E-2</v>
      </c>
      <c r="E6" s="1">
        <f t="shared" ref="E6:E14" si="1">E5+1</f>
        <v>2013</v>
      </c>
      <c r="F6" s="5">
        <v>0.40801212121204361</v>
      </c>
      <c r="G6" s="5"/>
      <c r="H6" s="2">
        <v>1982</v>
      </c>
      <c r="I6" s="12">
        <v>-0.12272954545463222</v>
      </c>
    </row>
    <row r="7" spans="1:9" x14ac:dyDescent="0.25">
      <c r="A7" s="1">
        <f t="shared" si="0"/>
        <v>2014</v>
      </c>
      <c r="B7" s="5">
        <v>0.44717878787870308</v>
      </c>
      <c r="C7" s="21">
        <v>3.4000000000000002E-2</v>
      </c>
      <c r="E7" s="1">
        <f t="shared" si="1"/>
        <v>2014</v>
      </c>
      <c r="F7" s="5">
        <v>0.44717878787870308</v>
      </c>
      <c r="G7" s="5"/>
      <c r="H7" s="2">
        <v>1983</v>
      </c>
      <c r="I7" s="12">
        <v>7.2137121212037414E-2</v>
      </c>
    </row>
    <row r="8" spans="1:9" x14ac:dyDescent="0.25">
      <c r="A8" s="1">
        <f t="shared" si="0"/>
        <v>2015</v>
      </c>
      <c r="B8" s="5">
        <v>0.59655378787869984</v>
      </c>
      <c r="C8" s="21">
        <v>3.4000000000000002E-2</v>
      </c>
      <c r="E8" s="1">
        <f t="shared" si="1"/>
        <v>2015</v>
      </c>
      <c r="F8" s="5">
        <v>0.59655378787869984</v>
      </c>
      <c r="G8" s="5"/>
      <c r="H8" s="2">
        <v>1984</v>
      </c>
      <c r="I8" s="12">
        <v>-0.14052121212129501</v>
      </c>
    </row>
    <row r="9" spans="1:9" x14ac:dyDescent="0.25">
      <c r="A9" s="1">
        <f t="shared" si="0"/>
        <v>2016</v>
      </c>
      <c r="B9" s="5">
        <v>0.78014545454537654</v>
      </c>
      <c r="C9" s="21">
        <v>3.1E-2</v>
      </c>
      <c r="E9" s="1">
        <f t="shared" si="1"/>
        <v>2016</v>
      </c>
      <c r="F9" s="5">
        <v>0.78014545454537654</v>
      </c>
      <c r="G9" s="5"/>
      <c r="H9" s="2">
        <v>1985</v>
      </c>
      <c r="I9" s="12">
        <v>-0.1808628787879627</v>
      </c>
    </row>
    <row r="10" spans="1:9" x14ac:dyDescent="0.25">
      <c r="A10" s="1">
        <f t="shared" si="0"/>
        <v>2017</v>
      </c>
      <c r="B10" s="5">
        <v>0.68461212121204562</v>
      </c>
      <c r="C10" s="21">
        <v>0.03</v>
      </c>
      <c r="E10" s="1">
        <f t="shared" si="1"/>
        <v>2017</v>
      </c>
      <c r="F10" s="5">
        <v>0.68461212121204562</v>
      </c>
      <c r="G10" s="5"/>
      <c r="H10" s="2">
        <v>1986</v>
      </c>
      <c r="I10" s="12">
        <v>-9.2079545454637923E-2</v>
      </c>
    </row>
    <row r="11" spans="1:9" x14ac:dyDescent="0.25">
      <c r="A11" s="1">
        <f t="shared" si="0"/>
        <v>2018</v>
      </c>
      <c r="B11" s="5">
        <v>0.60485378787871014</v>
      </c>
      <c r="C11" s="21">
        <v>3.2000000000000001E-2</v>
      </c>
      <c r="E11" s="1">
        <f t="shared" si="1"/>
        <v>2018</v>
      </c>
      <c r="F11" s="5">
        <v>0.60485378787871014</v>
      </c>
      <c r="G11" s="5"/>
      <c r="H11" s="2">
        <v>1987</v>
      </c>
      <c r="I11" s="12">
        <v>6.3278787878701337E-2</v>
      </c>
    </row>
    <row r="12" spans="1:9" x14ac:dyDescent="0.25">
      <c r="A12" s="1">
        <f t="shared" si="0"/>
        <v>2019</v>
      </c>
      <c r="B12" s="5">
        <v>0.7401787878787095</v>
      </c>
      <c r="C12" s="21">
        <v>3.4000000000000002E-2</v>
      </c>
      <c r="E12" s="1">
        <f t="shared" si="1"/>
        <v>2019</v>
      </c>
      <c r="F12" s="5">
        <v>0.7401787878787095</v>
      </c>
      <c r="G12" s="5"/>
      <c r="H12" s="2">
        <v>1988</v>
      </c>
      <c r="I12" s="12">
        <v>9.5437121212038775E-2</v>
      </c>
    </row>
    <row r="13" spans="1:9" x14ac:dyDescent="0.25">
      <c r="A13" s="1">
        <f t="shared" si="0"/>
        <v>2020</v>
      </c>
      <c r="B13" s="5">
        <v>0.77312045454536837</v>
      </c>
      <c r="C13" s="21">
        <v>3.5000000000000003E-2</v>
      </c>
      <c r="E13" s="1">
        <f t="shared" si="1"/>
        <v>2020</v>
      </c>
      <c r="F13" s="5">
        <v>0.77312045454536837</v>
      </c>
      <c r="G13" s="5"/>
      <c r="H13" s="2">
        <v>1989</v>
      </c>
      <c r="I13" s="12">
        <v>-2.2879545454623933E-2</v>
      </c>
    </row>
    <row r="14" spans="1:9" x14ac:dyDescent="0.25">
      <c r="A14" s="1">
        <f t="shared" si="0"/>
        <v>2021</v>
      </c>
      <c r="B14" s="5">
        <v>0.61465378787870384</v>
      </c>
      <c r="C14" s="21">
        <v>3.5999999999999997E-2</v>
      </c>
      <c r="E14" s="1">
        <f t="shared" si="1"/>
        <v>2021</v>
      </c>
      <c r="F14" s="5">
        <v>0.61465378787870384</v>
      </c>
      <c r="G14" s="5"/>
      <c r="H14" s="2">
        <v>1990</v>
      </c>
      <c r="I14" s="12">
        <v>0.20850378787870719</v>
      </c>
    </row>
    <row r="15" spans="1:9" x14ac:dyDescent="0.25">
      <c r="A15" s="1"/>
      <c r="B15" s="5"/>
      <c r="C15" s="21"/>
      <c r="E15" s="9" t="s">
        <v>26</v>
      </c>
      <c r="F15" s="5">
        <f>STDEV(F4:F14)</f>
        <v>0.16297752516323397</v>
      </c>
      <c r="G15" s="5"/>
      <c r="H15" s="2"/>
      <c r="I15" s="12">
        <f>STDEV(I4:I14)</f>
        <v>0.1208454799850979</v>
      </c>
    </row>
    <row r="16" spans="1:9" x14ac:dyDescent="0.25">
      <c r="A16" s="9" t="s">
        <v>27</v>
      </c>
      <c r="B16" s="5">
        <f>AVERAGE(B4:B14)</f>
        <v>0.5781537878787083</v>
      </c>
      <c r="C16" s="12">
        <f>AVERAGE(C4:C14)</f>
        <v>3.327272727272728E-2</v>
      </c>
      <c r="E16" s="9" t="s">
        <v>27</v>
      </c>
      <c r="F16" s="5">
        <f>AVERAGE(F4:F14)</f>
        <v>0.5781537878787083</v>
      </c>
      <c r="G16" s="5"/>
      <c r="H16" s="5"/>
      <c r="I16" s="12">
        <f>AVERAGE(I4:I14)</f>
        <v>-8.3539236134749284E-14</v>
      </c>
    </row>
    <row r="17" spans="1:9" x14ac:dyDescent="0.25">
      <c r="A17" s="22" t="s">
        <v>28</v>
      </c>
      <c r="B17" s="10" t="s">
        <v>35</v>
      </c>
      <c r="C17" s="13">
        <f>C16/C18^0.5</f>
        <v>1.0032104737769228E-2</v>
      </c>
      <c r="E17" s="9" t="s">
        <v>29</v>
      </c>
      <c r="F17" s="5">
        <f>F15/F19^0.5</f>
        <v>4.913957274792298E-2</v>
      </c>
      <c r="G17" s="5"/>
      <c r="H17" s="5"/>
      <c r="I17" s="12"/>
    </row>
    <row r="18" spans="1:9" ht="15.75" thickBot="1" x14ac:dyDescent="0.3">
      <c r="A18" s="3"/>
      <c r="B18" s="18" t="s">
        <v>30</v>
      </c>
      <c r="C18" s="23">
        <f>COUNT(C4:C14)</f>
        <v>11</v>
      </c>
      <c r="E18" s="9" t="s">
        <v>31</v>
      </c>
      <c r="F18" s="10">
        <f>1.96*F17</f>
        <v>9.6313562585929033E-2</v>
      </c>
      <c r="G18" s="10"/>
      <c r="H18" s="7"/>
      <c r="I18" s="13"/>
    </row>
    <row r="19" spans="1:9" ht="16.5" thickTop="1" thickBot="1" x14ac:dyDescent="0.3">
      <c r="E19" s="14" t="s">
        <v>32</v>
      </c>
      <c r="F19" s="4">
        <f>COUNT(F4:F14)</f>
        <v>11</v>
      </c>
      <c r="G19" s="4"/>
      <c r="H19" s="4"/>
      <c r="I19" s="16"/>
    </row>
    <row r="20" spans="1:9" ht="60" customHeight="1" thickTop="1" x14ac:dyDescent="0.25">
      <c r="A20" s="27" t="s">
        <v>33</v>
      </c>
      <c r="B20" s="27"/>
      <c r="C20" s="27"/>
      <c r="E20" s="28" t="s">
        <v>34</v>
      </c>
      <c r="F20" s="28"/>
      <c r="G20" s="28"/>
      <c r="H20" s="28"/>
    </row>
  </sheetData>
  <mergeCells count="6">
    <mergeCell ref="E2:I2"/>
    <mergeCell ref="A20:C20"/>
    <mergeCell ref="E20:H20"/>
    <mergeCell ref="E1:I1"/>
    <mergeCell ref="A1:C1"/>
    <mergeCell ref="A2:C2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95C7BD30208A44BC2AA0A4B764DCCB" ma:contentTypeVersion="7" ma:contentTypeDescription="Create a new document." ma:contentTypeScope="" ma:versionID="f2b1f1c1e9671dbae3223741fd470686">
  <xsd:schema xmlns:xsd="http://www.w3.org/2001/XMLSchema" xmlns:xs="http://www.w3.org/2001/XMLSchema" xmlns:p="http://schemas.microsoft.com/office/2006/metadata/properties" xmlns:ns3="907b153c-54a6-453e-bad9-a78cd97d5fa4" xmlns:ns4="7f940933-b614-45f5-9a49-284b9ff3e4fc" targetNamespace="http://schemas.microsoft.com/office/2006/metadata/properties" ma:root="true" ma:fieldsID="8c53e264469d4a1e00d277224a6b8d16" ns3:_="" ns4:_="">
    <xsd:import namespace="907b153c-54a6-453e-bad9-a78cd97d5fa4"/>
    <xsd:import namespace="7f940933-b614-45f5-9a49-284b9ff3e4f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7b153c-54a6-453e-bad9-a78cd97d5f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940933-b614-45f5-9a49-284b9ff3e4f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7983EC-03F5-49F5-8516-BBB2E2D49EA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32B7DD4-45E7-4C2F-A259-1B6CA6F1460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5CB9807-F3A0-4822-B6A4-BD082A8E8F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7b153c-54a6-453e-bad9-a78cd97d5fa4"/>
    <ds:schemaRef ds:uri="7f940933-b614-45f5-9a49-284b9ff3e4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Wrong and Right-Calculations</vt:lpstr>
      <vt:lpstr>Scafetta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Andy May</dc:creator>
  <cp:keywords/>
  <dc:description/>
  <cp:lastModifiedBy>Andy May</cp:lastModifiedBy>
  <cp:revision/>
  <dcterms:created xsi:type="dcterms:W3CDTF">2023-04-10T13:37:27Z</dcterms:created>
  <dcterms:modified xsi:type="dcterms:W3CDTF">2023-04-12T23:36:15Z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d0b24d-6422-44b0-b3de-abb3a9e8c81a_Enabled">
    <vt:lpwstr>true</vt:lpwstr>
  </property>
  <property fmtid="{D5CDD505-2E9C-101B-9397-08002B2CF9AE}" pid="3" name="MSIP_Label_2ad0b24d-6422-44b0-b3de-abb3a9e8c81a_SetDate">
    <vt:lpwstr>2023-04-10T18:47:52Z</vt:lpwstr>
  </property>
  <property fmtid="{D5CDD505-2E9C-101B-9397-08002B2CF9AE}" pid="4" name="MSIP_Label_2ad0b24d-6422-44b0-b3de-abb3a9e8c81a_Method">
    <vt:lpwstr>Standard</vt:lpwstr>
  </property>
  <property fmtid="{D5CDD505-2E9C-101B-9397-08002B2CF9AE}" pid="5" name="MSIP_Label_2ad0b24d-6422-44b0-b3de-abb3a9e8c81a_Name">
    <vt:lpwstr>defa4170-0d19-0005-0004-bc88714345d2</vt:lpwstr>
  </property>
  <property fmtid="{D5CDD505-2E9C-101B-9397-08002B2CF9AE}" pid="6" name="MSIP_Label_2ad0b24d-6422-44b0-b3de-abb3a9e8c81a_SiteId">
    <vt:lpwstr>2fcfe26a-bb62-46b0-b1e3-28f9da0c45fd</vt:lpwstr>
  </property>
  <property fmtid="{D5CDD505-2E9C-101B-9397-08002B2CF9AE}" pid="7" name="MSIP_Label_2ad0b24d-6422-44b0-b3de-abb3a9e8c81a_ActionId">
    <vt:lpwstr>b055b852-e6b3-4d0d-8bbc-d23a9f3023dc</vt:lpwstr>
  </property>
  <property fmtid="{D5CDD505-2E9C-101B-9397-08002B2CF9AE}" pid="8" name="MSIP_Label_2ad0b24d-6422-44b0-b3de-abb3a9e8c81a_ContentBits">
    <vt:lpwstr>0</vt:lpwstr>
  </property>
  <property fmtid="{D5CDD505-2E9C-101B-9397-08002B2CF9AE}" pid="9" name="ContentTypeId">
    <vt:lpwstr>0x010100E695C7BD30208A44BC2AA0A4B764DCCB</vt:lpwstr>
  </property>
</Properties>
</file>